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<sst xmlns="http://schemas.openxmlformats.org/spreadsheetml/2006/main" count="87" uniqueCount="76">
  <si>
    <t>( тыс.руб.)</t>
  </si>
  <si>
    <t>Факт</t>
  </si>
  <si>
    <t>Д О Х О Д Ы</t>
  </si>
  <si>
    <t xml:space="preserve"> </t>
  </si>
  <si>
    <t>года</t>
  </si>
  <si>
    <t>Налоговые доходы</t>
  </si>
  <si>
    <t>Прямые налоги на прибыль, доход</t>
  </si>
  <si>
    <t xml:space="preserve"> - налог на прибыль</t>
  </si>
  <si>
    <t xml:space="preserve"> - налог на доходы  физических лиц</t>
  </si>
  <si>
    <t xml:space="preserve"> - налог на игорный бизнес</t>
  </si>
  <si>
    <t>Налоги на товары и услуги</t>
  </si>
  <si>
    <t xml:space="preserve"> - лицензионные и регистрационные сборы</t>
  </si>
  <si>
    <t xml:space="preserve"> - налог с продаж</t>
  </si>
  <si>
    <t>Налоги на совокупный доход</t>
  </si>
  <si>
    <t>Налоги на имущество</t>
  </si>
  <si>
    <t xml:space="preserve"> - физических лиц</t>
  </si>
  <si>
    <t xml:space="preserve"> - организаций </t>
  </si>
  <si>
    <t xml:space="preserve"> - прочие (дарение)</t>
  </si>
  <si>
    <t>Платежи за использование природных ресурсов</t>
  </si>
  <si>
    <t xml:space="preserve"> - плата за водные объекты </t>
  </si>
  <si>
    <t xml:space="preserve"> - земельный налог</t>
  </si>
  <si>
    <t>Прочие налоги, сборы и пошлины</t>
  </si>
  <si>
    <t xml:space="preserve"> - государственная пошлина</t>
  </si>
  <si>
    <t xml:space="preserve">      - налог на рекламу</t>
  </si>
  <si>
    <t xml:space="preserve">      - прочие местные сборы</t>
  </si>
  <si>
    <t>Неналоговые доходы</t>
  </si>
  <si>
    <t xml:space="preserve">  - аренда земли</t>
  </si>
  <si>
    <t xml:space="preserve">  - аренда от бюджетных учреждений , из них</t>
  </si>
  <si>
    <t xml:space="preserve">     - аренда от комитета по образованию</t>
  </si>
  <si>
    <t xml:space="preserve">     - аренда от комитета по здравоохранению</t>
  </si>
  <si>
    <t xml:space="preserve">     - аренда от комитета по культуре</t>
  </si>
  <si>
    <t xml:space="preserve"> - аренда от прочего имущества</t>
  </si>
  <si>
    <t xml:space="preserve"> - штрафные санкции</t>
  </si>
  <si>
    <t xml:space="preserve"> - прочие</t>
  </si>
  <si>
    <t>Продажа земли</t>
  </si>
  <si>
    <t>Всего собственных доходов</t>
  </si>
  <si>
    <t>Поступления из краевого бюджета</t>
  </si>
  <si>
    <t>Субвенция на содержание межрайонных учреждений</t>
  </si>
  <si>
    <t>Субвенция  образовательным учреждениям</t>
  </si>
  <si>
    <t>Субвенция ЗАГС</t>
  </si>
  <si>
    <t>Разница в остатках</t>
  </si>
  <si>
    <t>Всего поступлений</t>
  </si>
  <si>
    <t>испол-</t>
  </si>
  <si>
    <t>нение,</t>
  </si>
  <si>
    <t xml:space="preserve"> %</t>
  </si>
  <si>
    <t>2004 года</t>
  </si>
  <si>
    <t>план</t>
  </si>
  <si>
    <t>Уточненный</t>
  </si>
  <si>
    <t>принятому постановлением Рубцовского</t>
  </si>
  <si>
    <t>городского Совета депутатов</t>
  </si>
  <si>
    <t>Дотация на выравнивание уровня минимальной бюджетной обеспеченности</t>
  </si>
  <si>
    <t>Дотация на частичное возмещение расходов, связанных с предоставлением населению субсидий на оплату ЖКУ</t>
  </si>
  <si>
    <t>Субвенция на бесплатное зубопротезирование  и приобретение слуховых аппаратов</t>
  </si>
  <si>
    <t>Субвенция  на реализацию ФЗ "О реабилитации жертв политических репрессий"</t>
  </si>
  <si>
    <t>Субсидии  на реализацию ФЗ "О социальной защите инвалидов в РФ"</t>
  </si>
  <si>
    <t xml:space="preserve">Субсидии на реализацию льгот гражданам, подвергшимся  радиационному воздействию </t>
  </si>
  <si>
    <t>Субсидии на оказание адресной социальной помощи малоимущим гражданам по оплате сжиженного газа</t>
  </si>
  <si>
    <t xml:space="preserve">Безвозмездные перечисления по взаимным расчетам </t>
  </si>
  <si>
    <t xml:space="preserve"> - перечисление части прибыли муниципальных унитарных преприятий</t>
  </si>
  <si>
    <t xml:space="preserve">   - доходы от имущества, находящегося в государственной и муниципальной собств-ти, в том числе:</t>
  </si>
  <si>
    <t xml:space="preserve"> - единый налог на вмененный доход</t>
  </si>
  <si>
    <t xml:space="preserve"> - местные налоги и сборы, в том числе</t>
  </si>
  <si>
    <t xml:space="preserve"> - прочие неналоговые доходы,  в том числе:</t>
  </si>
  <si>
    <r>
      <t xml:space="preserve"> - </t>
    </r>
    <r>
      <rPr>
        <sz val="9"/>
        <rFont val="Arial Cyr"/>
        <family val="2"/>
      </rPr>
      <t>единый налог, взимаемый в связи с применением упрощенной системы налогообложения</t>
    </r>
  </si>
  <si>
    <t>Поступления от продажи имущества, находящегося в муниципальной собственности</t>
  </si>
  <si>
    <t>от___________ 2005 г. №______ГС,</t>
  </si>
  <si>
    <t>Получено бюджетных ссуд и кредитов</t>
  </si>
  <si>
    <t>Погашено бюджетных ссуд и кредит</t>
  </si>
  <si>
    <t>Всего доходы</t>
  </si>
  <si>
    <t xml:space="preserve">  ДОХОДЫ БЮДЖЕТА  Г.РУБЦОВСКА ЗА 2004 ГОД  </t>
  </si>
  <si>
    <t xml:space="preserve">Глава города                                                                                                А.А. Дерфлер </t>
  </si>
  <si>
    <t>от 21.04.2005 г. №_________</t>
  </si>
  <si>
    <t>Приложение № 1 к  постановлению</t>
  </si>
  <si>
    <t>Субвенция на реализацию ФЗ "О донорстве крови и ее компонентов"</t>
  </si>
  <si>
    <t xml:space="preserve">Субвенция на реализацию ФЗ " О статусе Героев СССР, Героев РФ и полных кавалеров ордена славы" и ФЗ "О предоставлении социальных гарантий Героям Социалистического труда и полным кавалерам ордена трудовой Славы" </t>
  </si>
  <si>
    <t>Субвенция на реализацию ФЗ "О внесении изменений и дополнений в закон РФ "Об основах федеральной жилищной политики" и другие законодательные акты РФ в части совершенствования системы оплаты жилья и коммунальных услуг"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</si>
</sst>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 Cyr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72" fontId="1" fillId="0" borderId="2" xfId="0" applyNumberFormat="1" applyFont="1" applyBorder="1" applyAlignment="1">
      <alignment horizontal="center"/>
    </xf>
    <xf numFmtId="172" fontId="4" fillId="0" borderId="5" xfId="0" applyNumberFormat="1" applyFont="1" applyBorder="1" applyAlignment="1">
      <alignment horizontal="center"/>
    </xf>
    <xf numFmtId="172" fontId="4" fillId="0" borderId="7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72" fontId="1" fillId="0" borderId="5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72" fontId="5" fillId="0" borderId="2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72" fontId="5" fillId="0" borderId="5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72" fontId="1" fillId="0" borderId="4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2" fontId="5" fillId="0" borderId="8" xfId="0" applyNumberFormat="1" applyFont="1" applyBorder="1" applyAlignment="1">
      <alignment horizontal="center"/>
    </xf>
    <xf numFmtId="0" fontId="4" fillId="0" borderId="5" xfId="0" applyFont="1" applyBorder="1" applyAlignment="1">
      <alignment/>
    </xf>
    <xf numFmtId="1" fontId="1" fillId="0" borderId="4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1" fontId="0" fillId="0" borderId="0" xfId="0" applyNumberFormat="1" applyBorder="1" applyAlignment="1">
      <alignment/>
    </xf>
    <xf numFmtId="0" fontId="5" fillId="0" borderId="10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72" fontId="5" fillId="0" borderId="4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72" fontId="4" fillId="0" borderId="4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0" fontId="0" fillId="0" borderId="0" xfId="0" applyAlignment="1">
      <alignment horizontal="left"/>
    </xf>
    <xf numFmtId="0" fontId="4" fillId="0" borderId="3" xfId="0" applyFont="1" applyBorder="1" applyAlignment="1">
      <alignment wrapText="1"/>
    </xf>
    <xf numFmtId="0" fontId="5" fillId="0" borderId="2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5" fillId="0" borderId="8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5" xfId="0" applyFont="1" applyBorder="1" applyAlignment="1">
      <alignment/>
    </xf>
    <xf numFmtId="172" fontId="4" fillId="0" borderId="2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2" xfId="0" applyBorder="1" applyAlignment="1">
      <alignment/>
    </xf>
    <xf numFmtId="0" fontId="6" fillId="0" borderId="7" xfId="0" applyFont="1" applyBorder="1" applyAlignment="1">
      <alignment horizontal="center"/>
    </xf>
    <xf numFmtId="0" fontId="4" fillId="0" borderId="5" xfId="0" applyFont="1" applyBorder="1" applyAlignment="1">
      <alignment wrapText="1"/>
    </xf>
    <xf numFmtId="0" fontId="4" fillId="0" borderId="7" xfId="0" applyFont="1" applyBorder="1" applyAlignment="1">
      <alignment/>
    </xf>
    <xf numFmtId="0" fontId="1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28575</xdr:colOff>
      <xdr:row>98</xdr:row>
      <xdr:rowOff>57150</xdr:rowOff>
    </xdr:from>
    <xdr:to>
      <xdr:col>16</xdr:col>
      <xdr:colOff>581025</xdr:colOff>
      <xdr:row>98</xdr:row>
      <xdr:rowOff>57150</xdr:rowOff>
    </xdr:to>
    <xdr:sp>
      <xdr:nvSpPr>
        <xdr:cNvPr id="1" name="Line 1"/>
        <xdr:cNvSpPr>
          <a:spLocks/>
        </xdr:cNvSpPr>
      </xdr:nvSpPr>
      <xdr:spPr>
        <a:xfrm flipH="1">
          <a:off x="13220700" y="196596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workbookViewId="0" topLeftCell="A55">
      <selection activeCell="A55" sqref="A55"/>
    </sheetView>
  </sheetViews>
  <sheetFormatPr defaultColWidth="9.140625" defaultRowHeight="12.75"/>
  <cols>
    <col min="1" max="1" width="50.00390625" style="0" customWidth="1"/>
    <col min="2" max="3" width="13.8515625" style="0" customWidth="1"/>
    <col min="4" max="4" width="13.421875" style="0" customWidth="1"/>
    <col min="5" max="5" width="7.140625" style="0" customWidth="1"/>
    <col min="6" max="6" width="8.140625" style="0" customWidth="1"/>
  </cols>
  <sheetData>
    <row r="1" spans="2:4" ht="17.25" customHeight="1">
      <c r="B1" s="85" t="s">
        <v>72</v>
      </c>
      <c r="C1" s="85"/>
      <c r="D1" s="85"/>
    </row>
    <row r="2" spans="2:4" ht="17.25" customHeight="1">
      <c r="B2" s="85" t="s">
        <v>65</v>
      </c>
      <c r="C2" s="85"/>
      <c r="D2" s="85"/>
    </row>
    <row r="3" spans="2:4" ht="17.25" customHeight="1">
      <c r="B3" s="85" t="s">
        <v>48</v>
      </c>
      <c r="C3" s="85"/>
      <c r="D3" s="85"/>
    </row>
    <row r="4" spans="2:4" ht="15" customHeight="1">
      <c r="B4" s="85" t="s">
        <v>49</v>
      </c>
      <c r="C4" s="85"/>
      <c r="D4" s="85"/>
    </row>
    <row r="5" spans="2:4" ht="14.25" customHeight="1">
      <c r="B5" s="85" t="s">
        <v>71</v>
      </c>
      <c r="C5" s="85"/>
      <c r="D5" s="85"/>
    </row>
    <row r="6" spans="2:7" ht="14.25" customHeight="1">
      <c r="B6" s="86"/>
      <c r="C6" s="86"/>
      <c r="D6" s="86"/>
      <c r="G6" s="58"/>
    </row>
    <row r="7" spans="1:4" ht="15.75">
      <c r="A7" s="81" t="s">
        <v>69</v>
      </c>
      <c r="B7" s="81"/>
      <c r="C7" s="81"/>
      <c r="D7" s="82"/>
    </row>
    <row r="8" spans="1:4" ht="12.75" customHeight="1" thickBot="1">
      <c r="A8" s="83" t="s">
        <v>0</v>
      </c>
      <c r="B8" s="84"/>
      <c r="C8" s="83"/>
      <c r="D8" s="83"/>
    </row>
    <row r="9" spans="1:4" ht="11.25" customHeight="1">
      <c r="A9" s="48"/>
      <c r="B9" s="65" t="s">
        <v>47</v>
      </c>
      <c r="C9" s="66" t="s">
        <v>1</v>
      </c>
      <c r="D9" s="67" t="s">
        <v>42</v>
      </c>
    </row>
    <row r="10" spans="1:4" ht="15" customHeight="1">
      <c r="A10" s="49" t="s">
        <v>2</v>
      </c>
      <c r="B10" s="68" t="s">
        <v>46</v>
      </c>
      <c r="C10" s="69">
        <v>2004</v>
      </c>
      <c r="D10" s="69" t="s">
        <v>43</v>
      </c>
    </row>
    <row r="11" spans="1:4" ht="13.5" customHeight="1" thickBot="1">
      <c r="A11" s="50"/>
      <c r="B11" s="70" t="s">
        <v>45</v>
      </c>
      <c r="C11" s="69" t="s">
        <v>4</v>
      </c>
      <c r="D11" s="71" t="s">
        <v>44</v>
      </c>
    </row>
    <row r="12" spans="1:6" ht="15" customHeight="1" thickBot="1">
      <c r="A12" s="23" t="s">
        <v>5</v>
      </c>
      <c r="B12" s="3">
        <f>SUM(B13,B17,B20,B23,B27,B30)</f>
        <v>228959</v>
      </c>
      <c r="C12" s="4">
        <f>SUM(C13,C17,C20,C23,C27,C30)</f>
        <v>230550</v>
      </c>
      <c r="D12" s="9">
        <f aca="true" t="shared" si="0" ref="D12:D35">PRODUCT(C12,1/B12,100)</f>
        <v>100.6948842369158</v>
      </c>
      <c r="E12" s="22"/>
      <c r="F12" s="21"/>
    </row>
    <row r="13" spans="1:6" ht="12.75">
      <c r="A13" s="60" t="s">
        <v>6</v>
      </c>
      <c r="B13" s="1">
        <f>SUM(B14:B16)</f>
        <v>123967</v>
      </c>
      <c r="C13" s="2">
        <f>SUM(C14:C16)</f>
        <v>123611</v>
      </c>
      <c r="D13" s="9">
        <f t="shared" si="0"/>
        <v>99.71282680068082</v>
      </c>
      <c r="E13" s="30"/>
      <c r="F13" s="21"/>
    </row>
    <row r="14" spans="1:6" ht="12.75">
      <c r="A14" s="33" t="s">
        <v>7</v>
      </c>
      <c r="B14" s="5">
        <f>2062+230+229+229</f>
        <v>2750</v>
      </c>
      <c r="C14" s="6">
        <v>9698</v>
      </c>
      <c r="D14" s="10">
        <f t="shared" si="0"/>
        <v>352.6545454545454</v>
      </c>
      <c r="E14" s="26"/>
      <c r="F14" s="21"/>
    </row>
    <row r="15" spans="1:6" ht="12.75">
      <c r="A15" s="33" t="s">
        <v>8</v>
      </c>
      <c r="B15" s="5">
        <f>90663+10074+10074+10074</f>
        <v>120885</v>
      </c>
      <c r="C15" s="6">
        <v>111986</v>
      </c>
      <c r="D15" s="10">
        <f t="shared" si="0"/>
        <v>92.63845803863175</v>
      </c>
      <c r="E15" s="26"/>
      <c r="F15" s="21"/>
    </row>
    <row r="16" spans="1:6" ht="13.5" thickBot="1">
      <c r="A16" s="51" t="s">
        <v>9</v>
      </c>
      <c r="B16" s="7">
        <f>249+28+28+27</f>
        <v>332</v>
      </c>
      <c r="C16" s="8">
        <v>1927</v>
      </c>
      <c r="D16" s="11">
        <f t="shared" si="0"/>
        <v>580.421686746988</v>
      </c>
      <c r="E16" s="26"/>
      <c r="F16" s="21"/>
    </row>
    <row r="17" spans="1:6" ht="12.75">
      <c r="A17" s="61" t="s">
        <v>10</v>
      </c>
      <c r="B17" s="1">
        <f>SUM(B18:B19)</f>
        <v>3674</v>
      </c>
      <c r="C17" s="2">
        <f>SUM(C18:C19)</f>
        <v>3317</v>
      </c>
      <c r="D17" s="9">
        <f t="shared" si="0"/>
        <v>90.28307022318998</v>
      </c>
      <c r="E17" s="28"/>
      <c r="F17" s="21"/>
    </row>
    <row r="18" spans="1:6" ht="12.75">
      <c r="A18" s="33" t="s">
        <v>11</v>
      </c>
      <c r="B18" s="5">
        <f>82+9+9+10</f>
        <v>110</v>
      </c>
      <c r="C18" s="6">
        <v>59</v>
      </c>
      <c r="D18" s="10">
        <f t="shared" si="0"/>
        <v>53.63636363636364</v>
      </c>
      <c r="E18" s="26"/>
      <c r="F18" s="21"/>
    </row>
    <row r="19" spans="1:6" ht="13.5" thickBot="1">
      <c r="A19" s="33" t="s">
        <v>12</v>
      </c>
      <c r="B19" s="7">
        <f>3350+72+71+71</f>
        <v>3564</v>
      </c>
      <c r="C19" s="8">
        <v>3258</v>
      </c>
      <c r="D19" s="11">
        <f t="shared" si="0"/>
        <v>91.41414141414143</v>
      </c>
      <c r="E19" s="26"/>
      <c r="F19" s="21"/>
    </row>
    <row r="20" spans="1:6" ht="12.75">
      <c r="A20" s="60" t="s">
        <v>13</v>
      </c>
      <c r="B20" s="1">
        <f>SUM(B21:B22)</f>
        <v>40049</v>
      </c>
      <c r="C20" s="1">
        <f>SUM(C21:C22)</f>
        <v>40330</v>
      </c>
      <c r="D20" s="9">
        <f t="shared" si="0"/>
        <v>100.70164049039927</v>
      </c>
      <c r="E20" s="30"/>
      <c r="F20" s="21"/>
    </row>
    <row r="21" spans="1:6" ht="24">
      <c r="A21" s="62" t="s">
        <v>63</v>
      </c>
      <c r="B21" s="5">
        <f>11697+1442+1442+1442</f>
        <v>16023</v>
      </c>
      <c r="C21" s="5">
        <v>11472</v>
      </c>
      <c r="D21" s="10">
        <f t="shared" si="0"/>
        <v>71.59707919865195</v>
      </c>
      <c r="E21" s="26"/>
      <c r="F21" s="21"/>
    </row>
    <row r="22" spans="1:6" ht="13.5" thickBot="1">
      <c r="A22" s="51" t="s">
        <v>60</v>
      </c>
      <c r="B22" s="7">
        <f>18019+2003+2002+2002</f>
        <v>24026</v>
      </c>
      <c r="C22" s="7">
        <v>28858</v>
      </c>
      <c r="D22" s="11">
        <f t="shared" si="0"/>
        <v>120.11154582535588</v>
      </c>
      <c r="E22" s="26"/>
      <c r="F22" s="21"/>
    </row>
    <row r="23" spans="1:6" ht="12.75">
      <c r="A23" s="61" t="s">
        <v>14</v>
      </c>
      <c r="B23" s="3">
        <f>SUM(B24:B26)</f>
        <v>37922</v>
      </c>
      <c r="C23" s="12">
        <f>SUM(C24:C26)</f>
        <v>46730</v>
      </c>
      <c r="D23" s="13">
        <f t="shared" si="0"/>
        <v>123.22662306840355</v>
      </c>
      <c r="E23" s="28"/>
      <c r="F23" s="21"/>
    </row>
    <row r="24" spans="1:6" ht="12.75">
      <c r="A24" s="33" t="s">
        <v>15</v>
      </c>
      <c r="B24" s="5">
        <f>935+312+312+311</f>
        <v>1870</v>
      </c>
      <c r="C24" s="6">
        <v>3729</v>
      </c>
      <c r="D24" s="10">
        <f t="shared" si="0"/>
        <v>199.41176470588235</v>
      </c>
      <c r="E24" s="26"/>
      <c r="F24" s="21"/>
    </row>
    <row r="25" spans="1:6" ht="12.75">
      <c r="A25" s="33" t="s">
        <v>16</v>
      </c>
      <c r="B25" s="5">
        <f>26782+2976+2976+2976</f>
        <v>35710</v>
      </c>
      <c r="C25" s="6">
        <v>42600</v>
      </c>
      <c r="D25" s="10">
        <f t="shared" si="0"/>
        <v>119.29431531783814</v>
      </c>
      <c r="E25" s="26"/>
      <c r="F25" s="21"/>
    </row>
    <row r="26" spans="1:6" ht="13.5" thickBot="1">
      <c r="A26" s="33" t="s">
        <v>17</v>
      </c>
      <c r="B26" s="5">
        <f>256+29+29+28</f>
        <v>342</v>
      </c>
      <c r="C26" s="6">
        <v>401</v>
      </c>
      <c r="D26" s="10">
        <f t="shared" si="0"/>
        <v>117.2514619883041</v>
      </c>
      <c r="E26" s="26"/>
      <c r="F26" s="21"/>
    </row>
    <row r="27" spans="1:6" ht="12.75">
      <c r="A27" s="60" t="s">
        <v>18</v>
      </c>
      <c r="B27" s="1">
        <f>SUM(B28:B29)</f>
        <v>19145</v>
      </c>
      <c r="C27" s="1">
        <f>SUM(C28:C29)</f>
        <v>12395</v>
      </c>
      <c r="D27" s="9">
        <f t="shared" si="0"/>
        <v>64.74275267693915</v>
      </c>
      <c r="E27" s="30"/>
      <c r="F27" s="21"/>
    </row>
    <row r="28" spans="1:6" ht="12.75">
      <c r="A28" s="33" t="s">
        <v>19</v>
      </c>
      <c r="B28" s="5">
        <f>2949+328+328+328</f>
        <v>3933</v>
      </c>
      <c r="C28" s="5">
        <v>5349</v>
      </c>
      <c r="D28" s="10">
        <f t="shared" si="0"/>
        <v>136.00305110602594</v>
      </c>
      <c r="E28" s="26"/>
      <c r="F28" s="21"/>
    </row>
    <row r="29" spans="1:6" ht="13.5" thickBot="1">
      <c r="A29" s="51" t="s">
        <v>20</v>
      </c>
      <c r="B29" s="7">
        <f>10192+1674+1673+1673</f>
        <v>15212</v>
      </c>
      <c r="C29" s="7">
        <v>7046</v>
      </c>
      <c r="D29" s="11">
        <f t="shared" si="0"/>
        <v>46.318695766500134</v>
      </c>
      <c r="E29" s="26"/>
      <c r="F29" s="21"/>
    </row>
    <row r="30" spans="1:6" ht="12.75">
      <c r="A30" s="61" t="s">
        <v>21</v>
      </c>
      <c r="B30" s="3">
        <f>SUM(B31:B32)</f>
        <v>4202</v>
      </c>
      <c r="C30" s="3">
        <f>SUM(C31:C32)</f>
        <v>4167</v>
      </c>
      <c r="D30" s="13">
        <f t="shared" si="0"/>
        <v>99.16706330318895</v>
      </c>
      <c r="E30" s="28"/>
      <c r="F30" s="21"/>
    </row>
    <row r="31" spans="1:6" ht="12.75">
      <c r="A31" s="33" t="s">
        <v>22</v>
      </c>
      <c r="B31" s="5">
        <f>2758+307+307+306</f>
        <v>3678</v>
      </c>
      <c r="C31" s="5">
        <v>3544</v>
      </c>
      <c r="D31" s="10">
        <f t="shared" si="0"/>
        <v>96.35671560630776</v>
      </c>
      <c r="E31" s="26"/>
      <c r="F31" s="21"/>
    </row>
    <row r="32" spans="1:6" ht="12.75">
      <c r="A32" s="33" t="s">
        <v>61</v>
      </c>
      <c r="B32" s="5">
        <f>SUM(B33:B34)</f>
        <v>524</v>
      </c>
      <c r="C32" s="5">
        <f>SUM(C33:C34)</f>
        <v>623</v>
      </c>
      <c r="D32" s="10">
        <f t="shared" si="0"/>
        <v>118.89312977099236</v>
      </c>
      <c r="E32" s="25"/>
      <c r="F32" s="21"/>
    </row>
    <row r="33" spans="1:6" ht="12.75">
      <c r="A33" s="33" t="s">
        <v>23</v>
      </c>
      <c r="B33" s="5">
        <f>225+25+25+25</f>
        <v>300</v>
      </c>
      <c r="C33" s="5">
        <v>363</v>
      </c>
      <c r="D33" s="10">
        <f t="shared" si="0"/>
        <v>121.00000000000001</v>
      </c>
      <c r="E33" s="26"/>
      <c r="F33" s="21"/>
    </row>
    <row r="34" spans="1:7" ht="13.5" thickBot="1">
      <c r="A34" s="51" t="s">
        <v>24</v>
      </c>
      <c r="B34" s="7">
        <f>168+19+19+18</f>
        <v>224</v>
      </c>
      <c r="C34" s="7">
        <f>255+5</f>
        <v>260</v>
      </c>
      <c r="D34" s="11">
        <f t="shared" si="0"/>
        <v>116.07142857142856</v>
      </c>
      <c r="E34" s="26"/>
      <c r="F34" s="21"/>
      <c r="G34" s="21"/>
    </row>
    <row r="35" spans="1:7" ht="14.25" customHeight="1" thickBot="1">
      <c r="A35" s="14" t="s">
        <v>25</v>
      </c>
      <c r="B35" s="4">
        <f>SUM(B36,B44)</f>
        <v>21063</v>
      </c>
      <c r="C35" s="37">
        <f>SUM(C36+C44)</f>
        <v>26747</v>
      </c>
      <c r="D35" s="29">
        <f t="shared" si="0"/>
        <v>126.9857095380525</v>
      </c>
      <c r="E35" s="21"/>
      <c r="F35" s="21"/>
      <c r="G35" s="21"/>
    </row>
    <row r="36" spans="1:7" ht="36">
      <c r="A36" s="62" t="s">
        <v>59</v>
      </c>
      <c r="B36" s="16">
        <f>SUM(B37:B38,B42:B43)</f>
        <v>13997</v>
      </c>
      <c r="C36" s="38">
        <f>SUM(C37:C38,C42:C43)</f>
        <v>19542</v>
      </c>
      <c r="D36" s="24">
        <f aca="true" t="shared" si="1" ref="D36:D63">PRODUCT(C36,1/B36,100)</f>
        <v>139.61563192112595</v>
      </c>
      <c r="E36" s="21"/>
      <c r="F36" s="21"/>
      <c r="G36" s="21"/>
    </row>
    <row r="37" spans="1:7" ht="12.75">
      <c r="A37" s="33" t="s">
        <v>26</v>
      </c>
      <c r="B37" s="6">
        <f>2662+296+296+296</f>
        <v>3550</v>
      </c>
      <c r="C37" s="25">
        <v>4960</v>
      </c>
      <c r="D37" s="10">
        <f t="shared" si="1"/>
        <v>139.71830985915494</v>
      </c>
      <c r="E37" s="21"/>
      <c r="G37" s="25"/>
    </row>
    <row r="38" spans="1:7" ht="12.75">
      <c r="A38" s="33" t="s">
        <v>27</v>
      </c>
      <c r="B38" s="17">
        <f>SUM(B39:B41)</f>
        <v>1961</v>
      </c>
      <c r="C38" s="26">
        <f>SUM(C39:C41)</f>
        <v>2078</v>
      </c>
      <c r="D38" s="10">
        <f t="shared" si="1"/>
        <v>105.96634370219276</v>
      </c>
      <c r="E38" s="26"/>
      <c r="G38" s="21"/>
    </row>
    <row r="39" spans="1:7" ht="12.75">
      <c r="A39" s="33" t="s">
        <v>28</v>
      </c>
      <c r="B39" s="6">
        <f>763+85+85+85</f>
        <v>1018</v>
      </c>
      <c r="C39" s="25">
        <v>906</v>
      </c>
      <c r="D39" s="10">
        <f t="shared" si="1"/>
        <v>88.99803536345775</v>
      </c>
      <c r="E39" s="25"/>
      <c r="G39" s="21"/>
    </row>
    <row r="40" spans="1:7" ht="12.75">
      <c r="A40" s="33" t="s">
        <v>29</v>
      </c>
      <c r="B40" s="6">
        <f>147+17+16+16</f>
        <v>196</v>
      </c>
      <c r="C40" s="25">
        <v>230</v>
      </c>
      <c r="D40" s="10">
        <f t="shared" si="1"/>
        <v>117.3469387755102</v>
      </c>
      <c r="E40" s="25"/>
      <c r="G40" s="21"/>
    </row>
    <row r="41" spans="1:7" ht="12.75">
      <c r="A41" s="33" t="s">
        <v>30</v>
      </c>
      <c r="B41" s="6">
        <f>560+63+62+62</f>
        <v>747</v>
      </c>
      <c r="C41" s="25">
        <v>942</v>
      </c>
      <c r="D41" s="10">
        <f t="shared" si="1"/>
        <v>126.10441767068272</v>
      </c>
      <c r="E41" s="25"/>
      <c r="G41" s="21"/>
    </row>
    <row r="42" spans="1:7" ht="12.75">
      <c r="A42" s="33" t="s">
        <v>31</v>
      </c>
      <c r="B42" s="6">
        <f>5052+562+561+561</f>
        <v>6736</v>
      </c>
      <c r="C42" s="25">
        <v>8652</v>
      </c>
      <c r="D42" s="10">
        <f t="shared" si="1"/>
        <v>128.44418052256532</v>
      </c>
      <c r="E42" s="25"/>
      <c r="G42" s="21"/>
    </row>
    <row r="43" spans="1:5" ht="24">
      <c r="A43" s="63" t="s">
        <v>58</v>
      </c>
      <c r="B43" s="6">
        <f>1592+53+53+52</f>
        <v>1750</v>
      </c>
      <c r="C43" s="25">
        <v>3852</v>
      </c>
      <c r="D43" s="10">
        <f t="shared" si="1"/>
        <v>220.11428571428576</v>
      </c>
      <c r="E43" s="25"/>
    </row>
    <row r="44" spans="1:5" ht="12.75">
      <c r="A44" s="64" t="s">
        <v>62</v>
      </c>
      <c r="B44" s="18">
        <f>SUM(B45:B46)</f>
        <v>7066</v>
      </c>
      <c r="C44" s="27">
        <f>SUM(C45:C46)</f>
        <v>7205</v>
      </c>
      <c r="D44" s="32">
        <f t="shared" si="1"/>
        <v>101.96716671384092</v>
      </c>
      <c r="E44" s="31"/>
    </row>
    <row r="45" spans="1:5" ht="12.75">
      <c r="A45" s="33" t="s">
        <v>32</v>
      </c>
      <c r="B45" s="6">
        <f>4980+554+554+553</f>
        <v>6641</v>
      </c>
      <c r="C45" s="25">
        <v>6243</v>
      </c>
      <c r="D45" s="10">
        <f t="shared" si="1"/>
        <v>94.00692666767053</v>
      </c>
      <c r="E45" s="25"/>
    </row>
    <row r="46" spans="1:5" ht="13.5" thickBot="1">
      <c r="A46" s="33" t="s">
        <v>33</v>
      </c>
      <c r="B46" s="6">
        <f>319+36+35+35</f>
        <v>425</v>
      </c>
      <c r="C46" s="25">
        <v>962</v>
      </c>
      <c r="D46" s="10">
        <f t="shared" si="1"/>
        <v>226.35294117647055</v>
      </c>
      <c r="E46" s="25"/>
    </row>
    <row r="47" spans="1:8" ht="15" customHeight="1" thickBot="1">
      <c r="A47" s="20" t="s">
        <v>35</v>
      </c>
      <c r="B47" s="15">
        <f>B35+B12</f>
        <v>250022</v>
      </c>
      <c r="C47" s="39">
        <f>C12+C35</f>
        <v>257297</v>
      </c>
      <c r="D47" s="40">
        <f t="shared" si="1"/>
        <v>102.90974394253305</v>
      </c>
      <c r="E47" s="28"/>
      <c r="F47" s="36" t="s">
        <v>3</v>
      </c>
      <c r="H47" s="44" t="s">
        <v>3</v>
      </c>
    </row>
    <row r="48" spans="1:6" ht="15.75">
      <c r="A48" s="57" t="s">
        <v>36</v>
      </c>
      <c r="B48" s="41">
        <f>SUM(B49:B62)</f>
        <v>800788</v>
      </c>
      <c r="C48" s="41">
        <f>SUM(C49:C62)</f>
        <v>800788</v>
      </c>
      <c r="D48" s="19">
        <f t="shared" si="1"/>
        <v>100</v>
      </c>
      <c r="E48" s="28"/>
      <c r="F48" s="26"/>
    </row>
    <row r="49" spans="1:5" ht="24">
      <c r="A49" s="59" t="s">
        <v>50</v>
      </c>
      <c r="B49" s="6">
        <v>512294</v>
      </c>
      <c r="C49" s="25">
        <v>512294</v>
      </c>
      <c r="D49" s="10">
        <f t="shared" si="1"/>
        <v>100</v>
      </c>
      <c r="E49" s="25"/>
    </row>
    <row r="50" spans="1:6" ht="24">
      <c r="A50" s="59" t="s">
        <v>51</v>
      </c>
      <c r="B50" s="6">
        <v>14498</v>
      </c>
      <c r="C50" s="25">
        <v>14498</v>
      </c>
      <c r="D50" s="10">
        <f t="shared" si="1"/>
        <v>99.99999999999999</v>
      </c>
      <c r="E50" s="25"/>
      <c r="F50" s="26"/>
    </row>
    <row r="51" spans="1:6" ht="12.75">
      <c r="A51" s="59" t="s">
        <v>37</v>
      </c>
      <c r="B51" s="6">
        <v>72562</v>
      </c>
      <c r="C51" s="25">
        <v>72562</v>
      </c>
      <c r="D51" s="10">
        <f t="shared" si="1"/>
        <v>100</v>
      </c>
      <c r="E51" s="25"/>
      <c r="F51" s="25"/>
    </row>
    <row r="52" spans="1:6" ht="12.75">
      <c r="A52" s="59" t="s">
        <v>38</v>
      </c>
      <c r="B52" s="6">
        <v>93373</v>
      </c>
      <c r="C52" s="25">
        <v>93373</v>
      </c>
      <c r="D52" s="10">
        <f t="shared" si="1"/>
        <v>100</v>
      </c>
      <c r="E52" s="25"/>
      <c r="F52" s="25"/>
    </row>
    <row r="53" spans="1:6" ht="12.75">
      <c r="A53" s="59" t="s">
        <v>39</v>
      </c>
      <c r="B53" s="6">
        <v>1276</v>
      </c>
      <c r="C53" s="25">
        <v>1276</v>
      </c>
      <c r="D53" s="10">
        <f t="shared" si="1"/>
        <v>100</v>
      </c>
      <c r="E53" s="25"/>
      <c r="F53" s="25"/>
    </row>
    <row r="54" spans="1:6" ht="24">
      <c r="A54" s="59" t="s">
        <v>52</v>
      </c>
      <c r="B54" s="6">
        <v>3614</v>
      </c>
      <c r="C54" s="25">
        <v>3614</v>
      </c>
      <c r="D54" s="10">
        <f t="shared" si="1"/>
        <v>99.99999999999999</v>
      </c>
      <c r="E54" s="25"/>
      <c r="F54" s="25"/>
    </row>
    <row r="55" spans="1:6" ht="60">
      <c r="A55" s="59" t="s">
        <v>75</v>
      </c>
      <c r="B55" s="42">
        <v>11771</v>
      </c>
      <c r="C55" s="25">
        <v>11771</v>
      </c>
      <c r="D55" s="10">
        <f>PRODUCT(C55,1/B55,100)</f>
        <v>100</v>
      </c>
      <c r="E55" s="21"/>
      <c r="F55" s="36" t="s">
        <v>3</v>
      </c>
    </row>
    <row r="56" spans="1:6" ht="24">
      <c r="A56" s="59" t="s">
        <v>53</v>
      </c>
      <c r="B56" s="42">
        <v>1419</v>
      </c>
      <c r="C56" s="25">
        <v>1419</v>
      </c>
      <c r="D56" s="10">
        <f>PRODUCT(C56,1/B56,100)</f>
        <v>100</v>
      </c>
      <c r="E56" s="21"/>
      <c r="F56" s="36"/>
    </row>
    <row r="57" spans="1:7" ht="24" customHeight="1">
      <c r="A57" s="59" t="s">
        <v>73</v>
      </c>
      <c r="B57" s="55">
        <v>909</v>
      </c>
      <c r="C57" s="52">
        <v>909</v>
      </c>
      <c r="D57" s="10">
        <f t="shared" si="1"/>
        <v>100</v>
      </c>
      <c r="E57" s="26"/>
      <c r="F57" s="45"/>
      <c r="G57" s="44"/>
    </row>
    <row r="58" spans="1:7" ht="65.25" customHeight="1">
      <c r="A58" s="59" t="s">
        <v>74</v>
      </c>
      <c r="B58" s="42">
        <v>111</v>
      </c>
      <c r="C58" s="25">
        <v>111</v>
      </c>
      <c r="D58" s="10">
        <f>PRODUCT(C58,1/B58,100)</f>
        <v>100</v>
      </c>
      <c r="E58" s="26"/>
      <c r="F58" s="45"/>
      <c r="G58" s="44"/>
    </row>
    <row r="59" spans="1:7" ht="24">
      <c r="A59" s="59" t="s">
        <v>54</v>
      </c>
      <c r="B59" s="42">
        <v>19637</v>
      </c>
      <c r="C59" s="25">
        <v>19637</v>
      </c>
      <c r="D59" s="10">
        <f t="shared" si="1"/>
        <v>100</v>
      </c>
      <c r="E59" s="25"/>
      <c r="F59" s="21" t="s">
        <v>3</v>
      </c>
      <c r="G59" t="s">
        <v>3</v>
      </c>
    </row>
    <row r="60" spans="1:6" ht="24">
      <c r="A60" s="59" t="s">
        <v>55</v>
      </c>
      <c r="B60" s="42">
        <v>1482</v>
      </c>
      <c r="C60" s="25">
        <v>1482</v>
      </c>
      <c r="D60" s="10">
        <f t="shared" si="1"/>
        <v>100</v>
      </c>
      <c r="E60" s="25"/>
      <c r="F60" s="21"/>
    </row>
    <row r="61" spans="1:6" ht="24">
      <c r="A61" s="59" t="s">
        <v>56</v>
      </c>
      <c r="B61" s="42">
        <v>131</v>
      </c>
      <c r="C61" s="25">
        <v>131</v>
      </c>
      <c r="D61" s="10">
        <f t="shared" si="1"/>
        <v>100</v>
      </c>
      <c r="E61" s="36"/>
      <c r="F61" s="21"/>
    </row>
    <row r="62" spans="1:6" ht="13.5" thickBot="1">
      <c r="A62" s="59" t="s">
        <v>57</v>
      </c>
      <c r="B62" s="42">
        <v>67711</v>
      </c>
      <c r="C62" s="54">
        <v>67711</v>
      </c>
      <c r="D62" s="10">
        <f t="shared" si="1"/>
        <v>100</v>
      </c>
      <c r="E62" s="36"/>
      <c r="F62" s="36" t="s">
        <v>3</v>
      </c>
    </row>
    <row r="63" spans="1:6" ht="16.5" thickBot="1">
      <c r="A63" s="20" t="s">
        <v>68</v>
      </c>
      <c r="B63" s="43">
        <f>SUM(B47:B48)</f>
        <v>1050810</v>
      </c>
      <c r="C63" s="34">
        <f>SUM(C47:C48)</f>
        <v>1058085</v>
      </c>
      <c r="D63" s="56">
        <f t="shared" si="1"/>
        <v>100.6923230650641</v>
      </c>
      <c r="E63" s="36"/>
      <c r="F63" s="36"/>
    </row>
    <row r="64" spans="1:6" ht="12.75">
      <c r="A64" s="72" t="s">
        <v>34</v>
      </c>
      <c r="B64" s="76"/>
      <c r="C64" s="25">
        <v>722</v>
      </c>
      <c r="D64" s="74"/>
      <c r="E64" s="31"/>
      <c r="F64" s="21"/>
    </row>
    <row r="65" spans="1:6" ht="24">
      <c r="A65" s="78" t="s">
        <v>64</v>
      </c>
      <c r="B65" s="35"/>
      <c r="C65" s="25">
        <v>520</v>
      </c>
      <c r="D65" s="10"/>
      <c r="E65" s="31"/>
      <c r="F65" s="21"/>
    </row>
    <row r="66" spans="1:7" ht="12.75">
      <c r="A66" s="73" t="s">
        <v>66</v>
      </c>
      <c r="B66" s="42"/>
      <c r="C66" s="54">
        <v>232528</v>
      </c>
      <c r="D66" s="10" t="s">
        <v>3</v>
      </c>
      <c r="E66" s="36"/>
      <c r="F66" s="21"/>
      <c r="G66" s="53"/>
    </row>
    <row r="67" spans="1:7" ht="12.75">
      <c r="A67" s="73" t="s">
        <v>67</v>
      </c>
      <c r="B67" s="42"/>
      <c r="C67" s="54">
        <v>-77383</v>
      </c>
      <c r="D67" s="10"/>
      <c r="E67" s="36"/>
      <c r="F67" s="21" t="s">
        <v>3</v>
      </c>
      <c r="G67" s="53"/>
    </row>
    <row r="68" spans="1:6" ht="13.5" thickBot="1">
      <c r="A68" s="79" t="s">
        <v>40</v>
      </c>
      <c r="B68" s="77"/>
      <c r="C68" s="54">
        <v>-1079</v>
      </c>
      <c r="D68" s="11" t="s">
        <v>3</v>
      </c>
      <c r="E68" s="21"/>
      <c r="F68" s="21"/>
    </row>
    <row r="69" spans="1:6" ht="15" customHeight="1" thickBot="1">
      <c r="A69" s="20" t="s">
        <v>41</v>
      </c>
      <c r="B69" s="34">
        <f>SUM(B63:B63)</f>
        <v>1050810</v>
      </c>
      <c r="C69" s="34">
        <f>SUM(C63:C68)</f>
        <v>1213393</v>
      </c>
      <c r="D69" s="56" t="s">
        <v>3</v>
      </c>
      <c r="E69" s="44"/>
      <c r="F69" s="44"/>
    </row>
    <row r="70" spans="1:5" ht="13.5" customHeight="1">
      <c r="A70" s="46"/>
      <c r="B70" s="47"/>
      <c r="C70" s="30"/>
      <c r="D70" s="47"/>
      <c r="E70" s="44"/>
    </row>
    <row r="71" ht="12.75">
      <c r="A71" s="75" t="s">
        <v>3</v>
      </c>
    </row>
    <row r="72" spans="1:4" ht="14.25">
      <c r="A72" s="80" t="s">
        <v>70</v>
      </c>
      <c r="B72" s="80"/>
      <c r="C72" s="80"/>
      <c r="D72" s="80"/>
    </row>
    <row r="73" ht="12.75">
      <c r="A73" s="75" t="s">
        <v>3</v>
      </c>
    </row>
  </sheetData>
  <mergeCells count="9">
    <mergeCell ref="A72:D72"/>
    <mergeCell ref="A7:D7"/>
    <mergeCell ref="A8:D8"/>
    <mergeCell ref="B1:D1"/>
    <mergeCell ref="B2:D2"/>
    <mergeCell ref="B3:D3"/>
    <mergeCell ref="B4:D4"/>
    <mergeCell ref="B5:D5"/>
    <mergeCell ref="B6:D6"/>
  </mergeCells>
  <printOptions/>
  <pageMargins left="1.16" right="0.42" top="0.24" bottom="0.41" header="0.22" footer="0.32"/>
  <pageSetup horizontalDpi="120" verticalDpi="12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Гор. Совет</cp:lastModifiedBy>
  <cp:lastPrinted>2005-05-13T04:25:55Z</cp:lastPrinted>
  <dcterms:created xsi:type="dcterms:W3CDTF">1996-10-08T23:32:33Z</dcterms:created>
  <dcterms:modified xsi:type="dcterms:W3CDTF">2005-05-13T05:21:07Z</dcterms:modified>
  <cp:category/>
  <cp:version/>
  <cp:contentType/>
  <cp:contentStatus/>
</cp:coreProperties>
</file>